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wika-my.sharepoint.com/personal/charlotte_koerbs_wika_com/Documents/Desktop/"/>
    </mc:Choice>
  </mc:AlternateContent>
  <xr:revisionPtr revIDLastSave="15" documentId="13_ncr:1_{79BFA8E3-3E84-48AE-A745-763D2F5E38E8}" xr6:coauthVersionLast="47" xr6:coauthVersionMax="47" xr10:uidLastSave="{33893B83-A536-4165-B0E5-846F6387D44D}"/>
  <bookViews>
    <workbookView xWindow="-110" yWindow="-110" windowWidth="19420" windowHeight="10300" xr2:uid="{00000000-000D-0000-FFFF-FFFF00000000}"/>
  </bookViews>
  <sheets>
    <sheet name="Eingabemaske" sheetId="1" r:id="rId1"/>
    <sheet name="Konstanten" sheetId="2" state="hidden" r:id="rId2"/>
    <sheet name="Rechner" sheetId="3" state="hidden" r:id="rId3"/>
  </sheets>
  <definedNames>
    <definedName name="_xlnm.Print_Area" localSheetId="0">Eingabemaske!$A$1:$F$10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A7" i="3"/>
  <c r="A8" i="3" l="1"/>
  <c r="B16" i="2"/>
  <c r="D16" i="2" s="1"/>
  <c r="B14" i="2"/>
  <c r="D14" i="2" s="1"/>
  <c r="B12" i="2"/>
  <c r="D12" i="2" s="1"/>
  <c r="B11" i="2"/>
  <c r="D11" i="2" s="1"/>
  <c r="B15" i="2"/>
  <c r="D15" i="2" s="1"/>
  <c r="B13" i="2"/>
  <c r="D13" i="2" s="1"/>
  <c r="B19" i="2"/>
  <c r="D19" i="2" s="1"/>
  <c r="B20" i="2"/>
  <c r="D20" i="2" s="1"/>
  <c r="B21" i="2"/>
  <c r="D21" i="2" s="1"/>
  <c r="B22" i="2"/>
  <c r="B23" i="2"/>
  <c r="B18" i="2"/>
  <c r="D18" i="2" s="1"/>
  <c r="D22" i="2"/>
  <c r="D23" i="2"/>
  <c r="A4" i="3"/>
  <c r="A5" i="3" s="1"/>
  <c r="A1" i="3"/>
  <c r="A9" i="3" l="1"/>
  <c r="A10" i="3" s="1"/>
  <c r="D17" i="2"/>
  <c r="B29" i="2" s="1"/>
  <c r="B3" i="2"/>
  <c r="A2" i="3" s="1"/>
  <c r="B30" i="2" l="1"/>
  <c r="B26" i="2"/>
  <c r="B25" i="2"/>
  <c r="B28" i="2"/>
  <c r="B27" i="2"/>
  <c r="A11" i="3" l="1"/>
  <c r="A12" i="3" s="1"/>
  <c r="A13" i="3" s="1"/>
  <c r="A14" i="3" l="1"/>
  <c r="A15" i="3"/>
  <c r="A16" i="3" s="1"/>
  <c r="A17" i="3" s="1"/>
  <c r="A18" i="3" s="1"/>
  <c r="A19" i="3" s="1"/>
  <c r="A20" i="3" s="1"/>
  <c r="B9" i="1" s="1"/>
</calcChain>
</file>

<file path=xl/sharedStrings.xml><?xml version="1.0" encoding="utf-8"?>
<sst xmlns="http://schemas.openxmlformats.org/spreadsheetml/2006/main" count="38" uniqueCount="32">
  <si>
    <r>
      <rPr>
        <b/>
        <sz val="22"/>
        <color theme="1"/>
        <rFont val="Calibri"/>
        <family val="2"/>
        <scheme val="minor"/>
      </rPr>
      <t>A2G-5X0 Batterielebensdauer-Rechner</t>
    </r>
  </si>
  <si>
    <r>
      <rPr>
        <b/>
        <sz val="11"/>
        <color theme="1"/>
        <rFont val="Calibri"/>
        <family val="2"/>
        <scheme val="minor"/>
      </rPr>
      <t>Bezeichnung</t>
    </r>
  </si>
  <si>
    <r>
      <rPr>
        <b/>
        <sz val="11"/>
        <color theme="1"/>
        <rFont val="Calibri"/>
        <family val="2"/>
        <scheme val="minor"/>
      </rPr>
      <t>Wert</t>
    </r>
  </si>
  <si>
    <r>
      <rPr>
        <b/>
        <sz val="11"/>
        <color theme="1"/>
        <rFont val="Calibri"/>
        <family val="2"/>
        <scheme val="minor"/>
      </rPr>
      <t>Einheit</t>
    </r>
  </si>
  <si>
    <r>
      <rPr>
        <b/>
        <sz val="11"/>
        <color theme="1"/>
        <rFont val="Calibri"/>
        <family val="2"/>
        <scheme val="minor"/>
      </rPr>
      <t>Wertebereich</t>
    </r>
  </si>
  <si>
    <r>
      <rPr>
        <b/>
        <sz val="11"/>
        <color theme="1"/>
        <rFont val="Calibri"/>
        <family val="2"/>
        <scheme val="minor"/>
      </rPr>
      <t>Standardwert</t>
    </r>
  </si>
  <si>
    <t>SF8</t>
  </si>
  <si>
    <t>SF7</t>
  </si>
  <si>
    <r>
      <rPr>
        <sz val="11"/>
        <color theme="1"/>
        <rFont val="Calibri"/>
        <family val="2"/>
        <scheme val="minor"/>
      </rPr>
      <t>Druckansprechzeit</t>
    </r>
  </si>
  <si>
    <r>
      <rPr>
        <sz val="11"/>
        <color theme="1"/>
        <rFont val="Calibri"/>
        <family val="2"/>
        <scheme val="minor"/>
      </rPr>
      <t>[s]</t>
    </r>
  </si>
  <si>
    <r>
      <rPr>
        <sz val="11"/>
        <color theme="1"/>
        <rFont val="Calibri"/>
        <family val="2"/>
        <scheme val="minor"/>
      </rPr>
      <t>0,5 … 20 s</t>
    </r>
  </si>
  <si>
    <r>
      <rPr>
        <sz val="11"/>
        <color theme="1"/>
        <rFont val="Calibri"/>
        <family val="2"/>
        <scheme val="minor"/>
      </rPr>
      <t>0,5 s</t>
    </r>
  </si>
  <si>
    <r>
      <rPr>
        <sz val="11"/>
        <color theme="1"/>
        <rFont val="Calibri"/>
        <family val="2"/>
        <scheme val="minor"/>
      </rPr>
      <t>LoRa-Übertragungsintervall</t>
    </r>
  </si>
  <si>
    <r>
      <rPr>
        <sz val="11"/>
        <color theme="1"/>
        <rFont val="Calibri"/>
        <family val="2"/>
        <scheme val="minor"/>
      </rPr>
      <t>[min]</t>
    </r>
  </si>
  <si>
    <r>
      <rPr>
        <sz val="11"/>
        <color theme="1"/>
        <rFont val="Calibri"/>
        <family val="2"/>
        <scheme val="minor"/>
      </rPr>
      <t>15 … 1.440 min (15 min … 24 h)</t>
    </r>
  </si>
  <si>
    <r>
      <rPr>
        <sz val="11"/>
        <color theme="1"/>
        <rFont val="Calibri"/>
        <family val="2"/>
        <scheme val="minor"/>
      </rPr>
      <t>60 min</t>
    </r>
  </si>
  <si>
    <r>
      <rPr>
        <sz val="11"/>
        <color theme="1"/>
        <rFont val="Calibri"/>
        <family val="2"/>
        <scheme val="minor"/>
      </rPr>
      <t>Spreading Factor</t>
    </r>
  </si>
  <si>
    <r>
      <rPr>
        <sz val="11"/>
        <color theme="1"/>
        <rFont val="Calibri"/>
        <family val="2"/>
        <scheme val="minor"/>
      </rPr>
      <t>SF10</t>
    </r>
  </si>
  <si>
    <r>
      <rPr>
        <sz val="11"/>
        <color theme="1"/>
        <rFont val="Calibri"/>
        <family val="2"/>
        <scheme val="minor"/>
      </rPr>
      <t>SF7 … SF12 (SF7 gute Funkverbindung, SF12 schlechte Funkverbindung)</t>
    </r>
  </si>
  <si>
    <r>
      <rPr>
        <sz val="11"/>
        <color theme="1"/>
        <rFont val="Calibri"/>
        <family val="2"/>
        <scheme val="minor"/>
      </rPr>
      <t>SF10</t>
    </r>
  </si>
  <si>
    <r>
      <rPr>
        <sz val="11"/>
        <color theme="1"/>
        <rFont val="Calibri"/>
        <family val="2"/>
        <scheme val="minor"/>
      </rPr>
      <t>Umgebungstemperatur</t>
    </r>
  </si>
  <si>
    <t>SF10</t>
  </si>
  <si>
    <t>SF9</t>
  </si>
  <si>
    <t>SF11</t>
  </si>
  <si>
    <t>SF12</t>
  </si>
  <si>
    <r>
      <rPr>
        <sz val="11"/>
        <color theme="1"/>
        <rFont val="Calibri"/>
        <family val="2"/>
        <scheme val="minor"/>
      </rPr>
      <t>[°C]</t>
    </r>
  </si>
  <si>
    <r>
      <rPr>
        <sz val="11"/>
        <color theme="1"/>
        <rFont val="Calibri"/>
        <family val="2"/>
        <scheme val="minor"/>
      </rPr>
      <t>-40 … +60 °C</t>
    </r>
  </si>
  <si>
    <r>
      <rPr>
        <sz val="11"/>
        <color theme="1"/>
        <rFont val="Calibri"/>
        <family val="2"/>
        <scheme val="minor"/>
      </rPr>
      <t>23 °C</t>
    </r>
  </si>
  <si>
    <r>
      <rPr>
        <sz val="11"/>
        <color theme="1"/>
        <rFont val="Calibri"/>
        <family val="2"/>
        <scheme val="minor"/>
      </rPr>
      <t>Batterielebensdauer</t>
    </r>
  </si>
  <si>
    <t>[j]</t>
  </si>
  <si>
    <t>5,5 j</t>
  </si>
  <si>
    <t>Im schlechtesten Fall: 0,7 j / Im besten Fall: 14,3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</si>
</sst>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 readingOrder="1"/>
    </xf>
    <xf numFmtId="0" fontId="0" fillId="0" borderId="0" xfId="0" quotePrefix="1"/>
    <xf numFmtId="0" fontId="2" fillId="0" borderId="0" xfId="1"/>
    <xf numFmtId="165" fontId="0" fillId="0" borderId="0" xfId="0" applyNumberFormat="1"/>
    <xf numFmtId="2" fontId="0" fillId="0" borderId="0" xfId="0" applyNumberFormat="1"/>
    <xf numFmtId="3" fontId="0" fillId="0" borderId="0" xfId="0" applyNumberFormat="1"/>
    <xf numFmtId="165" fontId="0" fillId="0" borderId="0" xfId="0" applyNumberFormat="1" applyAlignment="1">
      <alignment horizontal="right" readingOrder="1"/>
    </xf>
    <xf numFmtId="1" fontId="0" fillId="0" borderId="0" xfId="0" applyNumberFormat="1" applyAlignment="1">
      <alignment horizontal="right" readingOrder="1"/>
    </xf>
    <xf numFmtId="164" fontId="0" fillId="0" borderId="0" xfId="0" applyNumberFormat="1" applyAlignment="1">
      <alignment horizontal="right" readingOrder="1"/>
    </xf>
    <xf numFmtId="0" fontId="0" fillId="0" borderId="1" xfId="0" applyBorder="1" applyAlignment="1" applyProtection="1">
      <alignment horizontal="center" readingOrder="1"/>
      <protection locked="0"/>
    </xf>
    <xf numFmtId="165" fontId="0" fillId="2" borderId="1" xfId="0" applyNumberFormat="1" applyFill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showGridLines="0" tabSelected="1" zoomScale="130" zoomScaleNormal="130" workbookViewId="0">
      <selection activeCell="B4" sqref="B4"/>
    </sheetView>
  </sheetViews>
  <sheetFormatPr baseColWidth="10" defaultColWidth="9.1796875" defaultRowHeight="14.5" x14ac:dyDescent="0.35"/>
  <cols>
    <col min="1" max="1" width="23.453125" customWidth="1"/>
    <col min="4" max="4" width="63.7265625" bestFit="1" customWidth="1"/>
    <col min="5" max="5" width="13" bestFit="1" customWidth="1"/>
  </cols>
  <sheetData>
    <row r="1" spans="1:5" ht="28.5" x14ac:dyDescent="0.65">
      <c r="A1" s="2" t="s">
        <v>0</v>
      </c>
    </row>
    <row r="3" spans="1:5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35">
      <c r="A4" t="s">
        <v>8</v>
      </c>
      <c r="B4" s="12">
        <v>0.5</v>
      </c>
      <c r="C4" s="3" t="s">
        <v>9</v>
      </c>
      <c r="D4" t="s">
        <v>10</v>
      </c>
      <c r="E4" t="s">
        <v>11</v>
      </c>
    </row>
    <row r="5" spans="1:5" x14ac:dyDescent="0.35">
      <c r="A5" t="s">
        <v>12</v>
      </c>
      <c r="B5" s="12">
        <v>60</v>
      </c>
      <c r="C5" s="3" t="s">
        <v>13</v>
      </c>
      <c r="D5" t="s">
        <v>14</v>
      </c>
      <c r="E5" t="s">
        <v>15</v>
      </c>
    </row>
    <row r="6" spans="1:5" x14ac:dyDescent="0.35">
      <c r="A6" t="s">
        <v>16</v>
      </c>
      <c r="B6" s="12" t="s">
        <v>17</v>
      </c>
      <c r="C6" s="3"/>
      <c r="D6" t="s">
        <v>18</v>
      </c>
      <c r="E6" t="s">
        <v>19</v>
      </c>
    </row>
    <row r="7" spans="1:5" x14ac:dyDescent="0.35">
      <c r="A7" t="s">
        <v>20</v>
      </c>
      <c r="B7" s="12">
        <v>23</v>
      </c>
      <c r="C7" s="3" t="s">
        <v>25</v>
      </c>
      <c r="D7" s="4" t="s">
        <v>26</v>
      </c>
      <c r="E7" t="s">
        <v>27</v>
      </c>
    </row>
    <row r="9" spans="1:5" x14ac:dyDescent="0.35">
      <c r="A9" t="s">
        <v>28</v>
      </c>
      <c r="B9" s="13">
        <f>Rechner!A20</f>
        <v>5.457307543393572</v>
      </c>
      <c r="C9" s="3" t="s">
        <v>29</v>
      </c>
      <c r="D9" t="s">
        <v>31</v>
      </c>
      <c r="E9" t="s">
        <v>30</v>
      </c>
    </row>
  </sheetData>
  <sheetProtection algorithmName="SHA-512" hashValue="y9nL82mupO4rljAjuICrh3Wypt0fWQfx3V1Ru1AG3FG/cChjPtukX5uo3O25Qil+K0mM40GxdSwoGTxbN4xy+Q==" saltValue="huQ93c9REfN7ul7ZX/TSmg==" spinCount="100000" sheet="1" objects="1" scenarios="1" selectLockedCells="1"/>
  <dataValidations count="4">
    <dataValidation type="whole" allowBlank="1" showInputMessage="1" showErrorMessage="1" sqref="B5" xr:uid="{410D7CB1-AAB8-44AE-82FA-328B434E7567}">
      <formula1>15</formula1>
      <formula2>1440</formula2>
    </dataValidation>
    <dataValidation type="list" allowBlank="1" showInputMessage="1" showErrorMessage="1" sqref="B6" xr:uid="{6999BE96-80AE-4580-8547-8E44F1617043}">
      <formula1>"SF7,SF8,SF9,SF10,SF11,SF12"</formula1>
    </dataValidation>
    <dataValidation type="whole" allowBlank="1" showInputMessage="1" showErrorMessage="1" sqref="B7" xr:uid="{7A66DDC6-0650-4353-9ABC-3CB827AED8A4}">
      <formula1>-40</formula1>
      <formula2>60</formula2>
    </dataValidation>
    <dataValidation type="list" allowBlank="1" showInputMessage="1" showErrorMessage="1" sqref="B4" xr:uid="{6A65FF9A-5AD5-4DC8-ACBF-57F7838109C4}">
      <formula1>"0.5,0.8,1,2,3,4,5,6,7,8,9,10,11,12,13,14,15,16,17,18,19,20"</formula1>
    </dataValidation>
  </dataValidation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139B-BEC0-45BE-A214-C5271F186C4B}">
  <dimension ref="A1:H30"/>
  <sheetViews>
    <sheetView zoomScale="115" zoomScaleNormal="115" workbookViewId="0">
      <selection activeCell="D37" sqref="D37"/>
    </sheetView>
  </sheetViews>
  <sheetFormatPr baseColWidth="10" defaultRowHeight="14.5" x14ac:dyDescent="0.35"/>
  <cols>
    <col min="1" max="1" width="30.54296875" bestFit="1" customWidth="1"/>
  </cols>
  <sheetData>
    <row r="1" spans="2:4" x14ac:dyDescent="0.35">
      <c r="B1">
        <v>1700</v>
      </c>
    </row>
    <row r="2" spans="2:4" x14ac:dyDescent="0.35">
      <c r="B2">
        <v>2</v>
      </c>
    </row>
    <row r="3" spans="2:4" x14ac:dyDescent="0.35">
      <c r="B3">
        <f>B1*B2</f>
        <v>3400</v>
      </c>
    </row>
    <row r="4" spans="2:4" x14ac:dyDescent="0.35">
      <c r="B4">
        <v>2.5999999999999999E-2</v>
      </c>
    </row>
    <row r="5" spans="2:4" x14ac:dyDescent="0.35">
      <c r="B5">
        <v>0.16300000000000001</v>
      </c>
    </row>
    <row r="6" spans="2:4" x14ac:dyDescent="0.35">
      <c r="B6">
        <v>2.1</v>
      </c>
    </row>
    <row r="7" spans="2:4" x14ac:dyDescent="0.35">
      <c r="B7">
        <v>4.2</v>
      </c>
    </row>
    <row r="8" spans="2:4" x14ac:dyDescent="0.35">
      <c r="B8">
        <v>0.1</v>
      </c>
    </row>
    <row r="9" spans="2:4" x14ac:dyDescent="0.35">
      <c r="B9">
        <v>5</v>
      </c>
    </row>
    <row r="10" spans="2:4" x14ac:dyDescent="0.35">
      <c r="B10">
        <v>75</v>
      </c>
    </row>
    <row r="11" spans="2:4" x14ac:dyDescent="0.35">
      <c r="B11" s="9">
        <f>AVERAGE(14.4,10.9,11.3)/($B$10/100)</f>
        <v>16.266666666666669</v>
      </c>
      <c r="C11" s="9">
        <v>0.4</v>
      </c>
      <c r="D11" s="6">
        <f t="shared" ref="D11:D16" si="0">B11*C11</f>
        <v>6.5066666666666677</v>
      </c>
    </row>
    <row r="12" spans="2:4" x14ac:dyDescent="0.35">
      <c r="B12" s="9">
        <f>AVERAGE(14.4,10.9,11.3)/($B$10/100)</f>
        <v>16.266666666666669</v>
      </c>
      <c r="C12" s="9">
        <v>1</v>
      </c>
      <c r="D12" s="6">
        <f t="shared" si="0"/>
        <v>16.266666666666669</v>
      </c>
    </row>
    <row r="13" spans="2:4" x14ac:dyDescent="0.35">
      <c r="B13" s="9">
        <f>23.6/($B$10/100)</f>
        <v>31.466666666666669</v>
      </c>
      <c r="C13" s="9">
        <v>0.1</v>
      </c>
      <c r="D13" s="6">
        <f t="shared" si="0"/>
        <v>3.1466666666666669</v>
      </c>
    </row>
    <row r="14" spans="2:4" x14ac:dyDescent="0.35">
      <c r="B14" s="9">
        <f>AVERAGE(14.4,10.9,11.3)/($B$10/100)</f>
        <v>16.266666666666669</v>
      </c>
      <c r="C14" s="9">
        <v>0.9</v>
      </c>
      <c r="D14" s="6">
        <f t="shared" si="0"/>
        <v>14.640000000000002</v>
      </c>
    </row>
    <row r="15" spans="2:4" x14ac:dyDescent="0.35">
      <c r="B15" s="9">
        <f>23.6/($B$10/100)</f>
        <v>31.466666666666669</v>
      </c>
      <c r="C15" s="9">
        <v>0.2</v>
      </c>
      <c r="D15" s="6">
        <f t="shared" si="0"/>
        <v>6.2933333333333339</v>
      </c>
    </row>
    <row r="16" spans="2:4" x14ac:dyDescent="0.35">
      <c r="B16" s="9">
        <f>AVERAGE(14.4,10.9,11.3)/($B$10/100)</f>
        <v>16.266666666666669</v>
      </c>
      <c r="C16" s="9">
        <v>0.6</v>
      </c>
      <c r="D16" s="6">
        <f t="shared" si="0"/>
        <v>9.7600000000000016</v>
      </c>
    </row>
    <row r="17" spans="1:8" x14ac:dyDescent="0.35">
      <c r="B17" s="9"/>
      <c r="C17" s="9"/>
      <c r="D17" s="6">
        <f>SUM(D11:D16)</f>
        <v>56.613333333333344</v>
      </c>
    </row>
    <row r="18" spans="1:8" x14ac:dyDescent="0.35">
      <c r="A18" t="s">
        <v>7</v>
      </c>
      <c r="B18" s="9">
        <f>47/($B$10/100)</f>
        <v>62.666666666666664</v>
      </c>
      <c r="C18" s="11">
        <v>5.7000000000000002E-2</v>
      </c>
      <c r="D18" s="6">
        <f t="shared" ref="D18:D23" si="1">B18*C18</f>
        <v>3.5720000000000001</v>
      </c>
      <c r="H18" s="5"/>
    </row>
    <row r="19" spans="1:8" x14ac:dyDescent="0.35">
      <c r="A19" t="s">
        <v>6</v>
      </c>
      <c r="B19" s="9">
        <f t="shared" ref="B19:B23" si="2">47/($B$10/100)</f>
        <v>62.666666666666664</v>
      </c>
      <c r="C19" s="11">
        <v>0.10299999999999999</v>
      </c>
      <c r="D19" s="6">
        <f t="shared" si="1"/>
        <v>6.4546666666666663</v>
      </c>
    </row>
    <row r="20" spans="1:8" x14ac:dyDescent="0.35">
      <c r="A20" t="s">
        <v>22</v>
      </c>
      <c r="B20" s="9">
        <f t="shared" si="2"/>
        <v>62.666666666666664</v>
      </c>
      <c r="C20" s="11">
        <v>0.185</v>
      </c>
      <c r="D20" s="6">
        <f t="shared" si="1"/>
        <v>11.593333333333332</v>
      </c>
    </row>
    <row r="21" spans="1:8" x14ac:dyDescent="0.35">
      <c r="A21" t="s">
        <v>21</v>
      </c>
      <c r="B21" s="9">
        <f t="shared" si="2"/>
        <v>62.666666666666664</v>
      </c>
      <c r="C21" s="11">
        <v>0.371</v>
      </c>
      <c r="D21" s="6">
        <f t="shared" si="1"/>
        <v>23.249333333333333</v>
      </c>
    </row>
    <row r="22" spans="1:8" x14ac:dyDescent="0.35">
      <c r="A22" t="s">
        <v>23</v>
      </c>
      <c r="B22" s="9">
        <f t="shared" si="2"/>
        <v>62.666666666666664</v>
      </c>
      <c r="C22" s="11">
        <v>0.74099999999999999</v>
      </c>
      <c r="D22" s="6">
        <f t="shared" si="1"/>
        <v>46.436</v>
      </c>
    </row>
    <row r="23" spans="1:8" x14ac:dyDescent="0.35">
      <c r="A23" t="s">
        <v>24</v>
      </c>
      <c r="B23" s="9">
        <f t="shared" si="2"/>
        <v>62.666666666666664</v>
      </c>
      <c r="C23" s="11">
        <v>1.319</v>
      </c>
      <c r="D23" s="6">
        <f t="shared" si="1"/>
        <v>82.657333333333327</v>
      </c>
    </row>
    <row r="24" spans="1:8" x14ac:dyDescent="0.35">
      <c r="B24" s="10">
        <v>20</v>
      </c>
    </row>
    <row r="25" spans="1:8" x14ac:dyDescent="0.35">
      <c r="A25" t="s">
        <v>7</v>
      </c>
      <c r="B25" s="9">
        <f t="shared" ref="B25:B30" si="3">($D$17+D18)*((100+$B$24)/100)</f>
        <v>72.222400000000007</v>
      </c>
    </row>
    <row r="26" spans="1:8" x14ac:dyDescent="0.35">
      <c r="A26" t="s">
        <v>6</v>
      </c>
      <c r="B26" s="9">
        <f t="shared" si="3"/>
        <v>75.681600000000017</v>
      </c>
    </row>
    <row r="27" spans="1:8" x14ac:dyDescent="0.35">
      <c r="A27" t="s">
        <v>22</v>
      </c>
      <c r="B27" s="9">
        <f t="shared" si="3"/>
        <v>81.848000000000013</v>
      </c>
    </row>
    <row r="28" spans="1:8" x14ac:dyDescent="0.35">
      <c r="A28" t="s">
        <v>21</v>
      </c>
      <c r="B28" s="9">
        <f t="shared" si="3"/>
        <v>95.835200000000015</v>
      </c>
    </row>
    <row r="29" spans="1:8" x14ac:dyDescent="0.35">
      <c r="A29" t="s">
        <v>23</v>
      </c>
      <c r="B29" s="9">
        <f t="shared" si="3"/>
        <v>123.65920000000001</v>
      </c>
    </row>
    <row r="30" spans="1:8" x14ac:dyDescent="0.35">
      <c r="A30" t="s">
        <v>24</v>
      </c>
      <c r="B30" s="9">
        <f t="shared" si="3"/>
        <v>167.12479999999999</v>
      </c>
    </row>
  </sheetData>
  <sheetProtection algorithmName="SHA-512" hashValue="73SUvL/IV1R701WFgsSFx7/y4IO9EdGar7YGKzc0YyQ2lewJ5Fo+5+pw6YO5Aa1obTLjh0kTAaT4a8L6fjPzAg==" saltValue="i1IVU68lk5TtYhnMQyOySA==" spinCount="100000" sheet="1" objects="1" scenarios="1" selectLockedCells="1" selectUn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854B8-579A-4D41-BD9A-9B25DE45D091}">
  <dimension ref="A1:B20"/>
  <sheetViews>
    <sheetView workbookViewId="0">
      <selection activeCell="D23" sqref="D23"/>
    </sheetView>
  </sheetViews>
  <sheetFormatPr baseColWidth="10" defaultRowHeight="14.5" x14ac:dyDescent="0.35"/>
  <sheetData>
    <row r="1" spans="1:2" x14ac:dyDescent="0.35">
      <c r="A1" s="7">
        <f>60/Eingabemaske!B5</f>
        <v>1</v>
      </c>
    </row>
    <row r="2" spans="1:2" x14ac:dyDescent="0.35">
      <c r="A2" s="8">
        <f>Konstanten!B3*60*60</f>
        <v>12240000</v>
      </c>
    </row>
    <row r="3" spans="1:2" x14ac:dyDescent="0.35">
      <c r="A3">
        <v>5</v>
      </c>
    </row>
    <row r="4" spans="1:2" x14ac:dyDescent="0.35">
      <c r="A4">
        <f>Eingabemaske!B7+Rechner!A3</f>
        <v>28</v>
      </c>
    </row>
    <row r="5" spans="1:2" x14ac:dyDescent="0.35">
      <c r="A5" s="6">
        <f>IF(A4&lt;=25,Konstanten!B4,((A4-25)*((Konstanten!B5-Konstanten!B4)/(60-25))+Konstanten!B4))*1000</f>
        <v>37.742857142857147</v>
      </c>
    </row>
    <row r="6" spans="1:2" x14ac:dyDescent="0.35">
      <c r="A6" s="6">
        <f>Konstanten!B9*Konstanten!B7</f>
        <v>21</v>
      </c>
    </row>
    <row r="7" spans="1:2" x14ac:dyDescent="0.35">
      <c r="A7" s="6">
        <f>Eingabemaske!B4*(Konstanten!B6+Konstanten!B7)</f>
        <v>3.1500000000000004</v>
      </c>
    </row>
    <row r="8" spans="1:2" x14ac:dyDescent="0.35">
      <c r="A8" s="6">
        <f>A6+A7</f>
        <v>24.15</v>
      </c>
    </row>
    <row r="9" spans="1:2" x14ac:dyDescent="0.35">
      <c r="A9" s="6">
        <f>A8*A1</f>
        <v>24.15</v>
      </c>
    </row>
    <row r="10" spans="1:2" x14ac:dyDescent="0.35">
      <c r="A10" s="6">
        <f>(A9*1000)/(60*60)</f>
        <v>6.708333333333333</v>
      </c>
    </row>
    <row r="11" spans="1:2" x14ac:dyDescent="0.35">
      <c r="A11" s="6">
        <f>_xlfn.XLOOKUP(Eingabemaske!B6,Konstanten!A25:A30,Konstanten!B25:B30,"Nicht gefunden",0)</f>
        <v>95.835200000000015</v>
      </c>
      <c r="B11" s="6"/>
    </row>
    <row r="12" spans="1:2" x14ac:dyDescent="0.35">
      <c r="A12" s="6">
        <f>A11*A1</f>
        <v>95.835200000000015</v>
      </c>
      <c r="B12" s="6"/>
    </row>
    <row r="13" spans="1:2" x14ac:dyDescent="0.35">
      <c r="A13" s="6">
        <f>(A12*1000)/(60*60)</f>
        <v>26.620888888888892</v>
      </c>
      <c r="B13" s="6"/>
    </row>
    <row r="14" spans="1:2" x14ac:dyDescent="0.35">
      <c r="A14" s="6">
        <f>A7+A11</f>
        <v>98.98520000000002</v>
      </c>
      <c r="B14" s="6"/>
    </row>
    <row r="15" spans="1:2" x14ac:dyDescent="0.35">
      <c r="A15" s="6">
        <f>A5+A10+A13</f>
        <v>71.072079365079375</v>
      </c>
    </row>
    <row r="16" spans="1:2" x14ac:dyDescent="0.35">
      <c r="A16" s="8">
        <f>A2/(A15/1000)</f>
        <v>172219528.53139699</v>
      </c>
    </row>
    <row r="17" spans="1:1" x14ac:dyDescent="0.35">
      <c r="A17" s="8">
        <f>A16/60</f>
        <v>2870325.4755232832</v>
      </c>
    </row>
    <row r="18" spans="1:1" x14ac:dyDescent="0.35">
      <c r="A18" s="8">
        <f>A17/60</f>
        <v>47838.757925388054</v>
      </c>
    </row>
    <row r="19" spans="1:1" x14ac:dyDescent="0.35">
      <c r="A19" s="8">
        <f>A18/24</f>
        <v>1993.2815802245022</v>
      </c>
    </row>
    <row r="20" spans="1:1" x14ac:dyDescent="0.35">
      <c r="A20" s="6">
        <f>A19/365.25</f>
        <v>5.457307543393572</v>
      </c>
    </row>
  </sheetData>
  <sheetProtection algorithmName="SHA-512" hashValue="gky4o27cK2Pabx1bZ2DnGiaCP4pKoQQZb4MtfwBTPNJwwWPC9grfXgVFf9rA9niI2kf3o6m8wM49MbQOiXN3eg==" saltValue="I1jx2YwXKQYPpwZ7xcbpSw==" spinCount="100000" sheet="1" objects="1" scenarios="1" selectLockedCells="1" selectUnlockedCell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11d513-9c93-4344-b070-b9fab7cd5c8a" xsi:nil="true"/>
    <lcf76f155ced4ddcb4097134ff3c332f xmlns="95b92c10-a484-4f04-b575-4d00e0e5375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0EF14DCEA1EB42A4E025C34FDA4319" ma:contentTypeVersion="18" ma:contentTypeDescription="Ein neues Dokument erstellen." ma:contentTypeScope="" ma:versionID="d228e5826328e6385d382442a0d2e528">
  <xsd:schema xmlns:xsd="http://www.w3.org/2001/XMLSchema" xmlns:xs="http://www.w3.org/2001/XMLSchema" xmlns:p="http://schemas.microsoft.com/office/2006/metadata/properties" xmlns:ns2="95b92c10-a484-4f04-b575-4d00e0e53751" xmlns:ns3="e711d513-9c93-4344-b070-b9fab7cd5c8a" targetNamespace="http://schemas.microsoft.com/office/2006/metadata/properties" ma:root="true" ma:fieldsID="85905f0d58e6d3226e3090ff11023511" ns2:_="" ns3:_="">
    <xsd:import namespace="95b92c10-a484-4f04-b575-4d00e0e53751"/>
    <xsd:import namespace="e711d513-9c93-4344-b070-b9fab7cd5c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92c10-a484-4f04-b575-4d00e0e537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2d66375f-a031-4527-b501-6ae97d1ecd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11d513-9c93-4344-b070-b9fab7cd5c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943e6f2-4275-49c7-b67c-eddfb4bdb21d}" ma:internalName="TaxCatchAll" ma:showField="CatchAllData" ma:web="e711d513-9c93-4344-b070-b9fab7cd5c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35E6A-8AED-425E-9C88-838FA6ED9D55}">
  <ds:schemaRefs>
    <ds:schemaRef ds:uri="http://schemas.microsoft.com/office/2006/metadata/properties"/>
    <ds:schemaRef ds:uri="http://schemas.microsoft.com/office/infopath/2007/PartnerControls"/>
    <ds:schemaRef ds:uri="e711d513-9c93-4344-b070-b9fab7cd5c8a"/>
    <ds:schemaRef ds:uri="95b92c10-a484-4f04-b575-4d00e0e53751"/>
  </ds:schemaRefs>
</ds:datastoreItem>
</file>

<file path=customXml/itemProps2.xml><?xml version="1.0" encoding="utf-8"?>
<ds:datastoreItem xmlns:ds="http://schemas.openxmlformats.org/officeDocument/2006/customXml" ds:itemID="{1E1D6B03-CDFA-450A-87FD-B6C9F5CD0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b92c10-a484-4f04-b575-4d00e0e53751"/>
    <ds:schemaRef ds:uri="e711d513-9c93-4344-b070-b9fab7cd5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EEE603-A02D-45F5-885B-98E0E50155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Eingabemaske</vt:lpstr>
      <vt:lpstr>Konstanten</vt:lpstr>
      <vt:lpstr>Rechner</vt:lpstr>
      <vt:lpstr>Eingabemaske!Druckbereich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Lanz, Andreas</dc:creator>
  <cp:lastModifiedBy>Koerbs, Charlotte</cp:lastModifiedBy>
  <dcterms:created xsi:type="dcterms:W3CDTF">2015-06-05T18:19:34Z</dcterms:created>
  <dcterms:modified xsi:type="dcterms:W3CDTF">2025-10-31T07:34:25Z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0x010100B70EF14DCEA1EB42A4E025C34FDA4319</vt:lpwstr>
  </property>
  <property fmtid="{D5CDD505-2E9C-101B-9397-08002B2CF9AE}" pid="3" name="Order">
    <vt:r8>566000</vt:r8>
  </property>
  <property fmtid="{D5CDD505-2E9C-101B-9397-08002B2CF9AE}" pid="4" name="MediaServiceImageTags">
    <vt:lpwstr/>
  </property>
</Properties>
</file>